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aaus.sharepoint.com/Shared Documents/Grants Documents/Cooperative Partnership Grants Package/"/>
    </mc:Choice>
  </mc:AlternateContent>
  <xr:revisionPtr revIDLastSave="257" documentId="8_{0C55C059-836A-4211-971A-B218B78DD6A5}" xr6:coauthVersionLast="47" xr6:coauthVersionMax="47" xr10:uidLastSave="{4B07AB7A-8AD6-415D-BA0E-515556E0FF0B}"/>
  <bookViews>
    <workbookView xWindow="28680" yWindow="-120" windowWidth="29040" windowHeight="15720" xr2:uid="{45A61AAA-E5B1-4E79-8A1F-19C83210DD4D}"/>
  </bookViews>
  <sheets>
    <sheet name="Summary" sheetId="1" r:id="rId1"/>
    <sheet name="Personnel" sheetId="3" r:id="rId2"/>
    <sheet name="Operating &amp; Captial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E48" i="1"/>
  <c r="F48" i="1"/>
  <c r="C48" i="1"/>
  <c r="F14" i="3"/>
  <c r="G14" i="3"/>
  <c r="H14" i="3"/>
  <c r="I14" i="3"/>
  <c r="H26" i="3"/>
  <c r="I26" i="3"/>
  <c r="J26" i="3"/>
  <c r="K26" i="3"/>
  <c r="D50" i="1"/>
  <c r="E50" i="1"/>
  <c r="F50" i="1"/>
  <c r="C50" i="1"/>
  <c r="E49" i="1"/>
  <c r="F49" i="1"/>
  <c r="D49" i="1"/>
  <c r="C49" i="1"/>
  <c r="E27" i="4"/>
  <c r="F27" i="4"/>
  <c r="G27" i="4"/>
  <c r="H27" i="4"/>
  <c r="D23" i="4"/>
  <c r="E15" i="4"/>
  <c r="F15" i="4"/>
  <c r="G15" i="4"/>
  <c r="H15" i="4"/>
  <c r="D24" i="4"/>
  <c r="D25" i="4"/>
  <c r="D26" i="4"/>
  <c r="B27" i="4"/>
  <c r="D6" i="4"/>
  <c r="D7" i="4"/>
  <c r="D8" i="4"/>
  <c r="D12" i="4"/>
  <c r="D13" i="4"/>
  <c r="D14" i="4"/>
  <c r="D5" i="4"/>
  <c r="B15" i="4"/>
  <c r="E20" i="3"/>
  <c r="F20" i="3" s="1"/>
  <c r="G20" i="3" s="1"/>
  <c r="E21" i="3"/>
  <c r="E22" i="3"/>
  <c r="F22" i="3" s="1"/>
  <c r="G22" i="3" s="1"/>
  <c r="E23" i="3"/>
  <c r="F23" i="3" s="1"/>
  <c r="G23" i="3" s="1"/>
  <c r="E24" i="3"/>
  <c r="F24" i="3" s="1"/>
  <c r="G24" i="3" s="1"/>
  <c r="E25" i="3"/>
  <c r="F25" i="3" s="1"/>
  <c r="G25" i="3" s="1"/>
  <c r="E19" i="3"/>
  <c r="F19" i="3" s="1"/>
  <c r="G19" i="3" s="1"/>
  <c r="E8" i="3"/>
  <c r="E9" i="3"/>
  <c r="E10" i="3"/>
  <c r="E11" i="3"/>
  <c r="E12" i="3"/>
  <c r="E13" i="3"/>
  <c r="E7" i="3"/>
  <c r="B26" i="3"/>
  <c r="B14" i="3"/>
  <c r="D27" i="4" l="1"/>
  <c r="B50" i="1" s="1"/>
  <c r="D15" i="4"/>
  <c r="B49" i="1" s="1"/>
  <c r="F21" i="3"/>
  <c r="G21" i="3" s="1"/>
  <c r="G26" i="3" s="1"/>
  <c r="E14" i="3"/>
  <c r="F26" i="3"/>
  <c r="B48" i="1" l="1"/>
  <c r="F37" i="1" l="1"/>
  <c r="E37" i="1"/>
  <c r="D37" i="1"/>
  <c r="C37" i="1"/>
  <c r="C43" i="1"/>
  <c r="D43" i="1"/>
  <c r="E43" i="1"/>
  <c r="F43" i="1"/>
  <c r="C23" i="1"/>
  <c r="D23" i="1"/>
  <c r="E23" i="1"/>
  <c r="F23" i="1"/>
  <c r="B43" i="1"/>
  <c r="B23" i="1"/>
  <c r="B37" i="1" l="1"/>
  <c r="C51" i="1"/>
  <c r="B51" i="1"/>
  <c r="C45" i="1"/>
  <c r="F45" i="1"/>
  <c r="E45" i="1"/>
  <c r="D45" i="1"/>
  <c r="B45" i="1" l="1"/>
  <c r="B53" i="1" s="1"/>
  <c r="B54" i="1" s="1"/>
  <c r="B55" i="1"/>
  <c r="C53" i="1"/>
  <c r="D51" i="1"/>
  <c r="D53" i="1" s="1"/>
  <c r="F51" i="1" l="1"/>
  <c r="F53" i="1" s="1"/>
  <c r="E51" i="1"/>
  <c r="E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tc={644B9171-BEE6-4819-8127-FC5E0798A86D}</author>
    <author>tc={AC62F4F8-DABC-49B9-BE0B-674939612C68}</author>
  </authors>
  <commentList>
    <comment ref="A11" authorId="0" shapeId="0" xr:uid="{644B9171-BEE6-4819-8127-FC5E0798A86D}">
      <text>
        <t>[Threaded comment]
Your version of Excel allows you to read this threaded comment; however, any edits to it will get removed if the file is opened in a newer version of Excel. Learn more: https://go.microsoft.com/fwlink/?linkid=870924
Comment:
    Add all participating cities/counties and mark those with no contribution for zero dollars.</t>
      </text>
    </comment>
    <comment ref="A25" authorId="1" shapeId="0" xr:uid="{AC62F4F8-DABC-49B9-BE0B-674939612C68}">
      <text>
        <t>[Threaded comment]
Your version of Excel allows you to read this threaded comment; however, any edits to it will get removed if the file is opened in a newer version of Excel. Learn more: https://go.microsoft.com/fwlink/?linkid=870924
Comment:
    Add all participating cities/counties and mark those with no contribution for zero dollars.</t>
      </text>
    </comment>
  </commentList>
</comments>
</file>

<file path=xl/sharedStrings.xml><?xml version="1.0" encoding="utf-8"?>
<sst xmlns="http://schemas.openxmlformats.org/spreadsheetml/2006/main" count="151" uniqueCount="77">
  <si>
    <t xml:space="preserve">Direct Distributions </t>
  </si>
  <si>
    <t>Insert name of city/county</t>
  </si>
  <si>
    <t>Total Direct Distributions</t>
  </si>
  <si>
    <t>Individual OAA Funds (incl. Gold Stnd)</t>
  </si>
  <si>
    <t>Other Revenue</t>
  </si>
  <si>
    <t>Insert source of revenue</t>
  </si>
  <si>
    <t>Total Other Revenue</t>
  </si>
  <si>
    <t>Expenses</t>
  </si>
  <si>
    <t>Personnel-related</t>
  </si>
  <si>
    <t>Total Expenses</t>
  </si>
  <si>
    <t>FY24</t>
  </si>
  <si>
    <t>FY25</t>
  </si>
  <si>
    <t>FY26</t>
  </si>
  <si>
    <t>FY27</t>
  </si>
  <si>
    <t>FY28</t>
  </si>
  <si>
    <t>Project Revenues</t>
  </si>
  <si>
    <t>Total Individual OAA Funds (incl Gold Stnd)</t>
  </si>
  <si>
    <t>Total Revenues</t>
  </si>
  <si>
    <t>Operating (including contracts)</t>
  </si>
  <si>
    <t>Capital (vehicles, structures)</t>
  </si>
  <si>
    <t>Virginia Opioid Abatement Authority</t>
  </si>
  <si>
    <t>Total Requested/Awarded from the OAA</t>
  </si>
  <si>
    <t>Total Cooperative Partnership Award</t>
  </si>
  <si>
    <t>Total Individaul Distribution Award</t>
  </si>
  <si>
    <t>City/County Name</t>
  </si>
  <si>
    <t>City/County #1</t>
  </si>
  <si>
    <t>City/County #2</t>
  </si>
  <si>
    <t>City/County #3</t>
  </si>
  <si>
    <t>City/County #4</t>
  </si>
  <si>
    <t>Federal Grant</t>
  </si>
  <si>
    <t>Approved Budget</t>
  </si>
  <si>
    <t>SAMPLE Operational Agreement Exhibit #1</t>
  </si>
  <si>
    <t>Name of City/County Serving as Fiscal Agent:</t>
  </si>
  <si>
    <t>Name of Project</t>
  </si>
  <si>
    <t>Name of Grant Project:</t>
  </si>
  <si>
    <t xml:space="preserve">*Direct Distributions and Other Revenue sources are not awarded by the OAA but their inclusion in an OAA award makes them a contingent revenue for the project. </t>
  </si>
  <si>
    <t xml:space="preserve">Salaried Staff </t>
  </si>
  <si>
    <t xml:space="preserve">Position Type/Description </t>
  </si>
  <si>
    <t># of FTEs</t>
  </si>
  <si>
    <t>Salary</t>
  </si>
  <si>
    <t>Benefits</t>
  </si>
  <si>
    <t>Position 3</t>
  </si>
  <si>
    <t>Position 4</t>
  </si>
  <si>
    <t>Position 5</t>
  </si>
  <si>
    <t>Position 6</t>
  </si>
  <si>
    <t>Position 7</t>
  </si>
  <si>
    <t xml:space="preserve">Total Salaried Staff </t>
  </si>
  <si>
    <t xml:space="preserve">Wage Staff </t>
  </si>
  <si>
    <t>Position Type/Description</t>
  </si>
  <si>
    <t>Position 2</t>
  </si>
  <si>
    <t>Total Wage Staff</t>
  </si>
  <si>
    <t xml:space="preserve">Personnel Detail Sheet </t>
  </si>
  <si>
    <t>Position 1</t>
  </si>
  <si>
    <t># of Hours</t>
  </si>
  <si>
    <t># of wage</t>
  </si>
  <si>
    <t>Rate</t>
  </si>
  <si>
    <t>Wage Cost</t>
  </si>
  <si>
    <t>FICA</t>
  </si>
  <si>
    <t>Operating Expenses</t>
  </si>
  <si>
    <t>Description</t>
  </si>
  <si>
    <t># of Units</t>
  </si>
  <si>
    <t>Cost per Unit</t>
  </si>
  <si>
    <t>Contract #1</t>
  </si>
  <si>
    <t>Naloxone</t>
  </si>
  <si>
    <t>Total Operating Expanses</t>
  </si>
  <si>
    <t>Capital Expenses</t>
  </si>
  <si>
    <t>Total Capital Expanses</t>
  </si>
  <si>
    <t>Mobile MOUD Vehicle</t>
  </si>
  <si>
    <t>Recovery Home</t>
  </si>
  <si>
    <t>Proposed (subject to OAA Renewal)</t>
  </si>
  <si>
    <t>Total Year 1</t>
  </si>
  <si>
    <t>Year 2</t>
  </si>
  <si>
    <t>Year 3</t>
  </si>
  <si>
    <t>Year 4</t>
  </si>
  <si>
    <t>Year 5</t>
  </si>
  <si>
    <t>Approved by OAA</t>
  </si>
  <si>
    <t>Subject to OAA 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</si>
</sst>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"/>
    <numFmt numFmtId="167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b/>
      <i/>
      <sz val="14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164" fontId="2" fillId="0" borderId="0" xfId="1" applyNumberFormat="1" applyFont="1"/>
    <xf numFmtId="0" fontId="5" fillId="0" borderId="0" xfId="0" applyFont="1" applyAlignment="1">
      <alignment horizontal="right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7" fillId="2" borderId="0" xfId="0" applyFont="1" applyFill="1"/>
    <xf numFmtId="0" fontId="4" fillId="0" borderId="0" xfId="0" applyFont="1"/>
    <xf numFmtId="0" fontId="6" fillId="0" borderId="5" xfId="0" applyFont="1" applyBorder="1"/>
    <xf numFmtId="0" fontId="6" fillId="0" borderId="4" xfId="0" applyFont="1" applyBorder="1"/>
    <xf numFmtId="0" fontId="2" fillId="0" borderId="4" xfId="0" applyFont="1" applyBorder="1" applyProtection="1">
      <protection locked="0"/>
    </xf>
    <xf numFmtId="165" fontId="2" fillId="0" borderId="4" xfId="1" applyNumberFormat="1" applyFont="1" applyBorder="1" applyProtection="1">
      <protection locked="0"/>
    </xf>
    <xf numFmtId="165" fontId="4" fillId="0" borderId="2" xfId="1" applyNumberFormat="1" applyFont="1" applyBorder="1"/>
    <xf numFmtId="165" fontId="7" fillId="2" borderId="0" xfId="1" applyNumberFormat="1" applyFont="1" applyFill="1"/>
    <xf numFmtId="165" fontId="2" fillId="0" borderId="2" xfId="1" applyNumberFormat="1" applyFont="1" applyBorder="1"/>
    <xf numFmtId="165" fontId="2" fillId="0" borderId="4" xfId="1" applyNumberFormat="1" applyFont="1" applyBorder="1"/>
    <xf numFmtId="165" fontId="2" fillId="0" borderId="0" xfId="1" applyNumberFormat="1" applyFont="1"/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66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6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2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arlie Lintecum" id="{CD17949E-EEC1-4A2A-891B-DD79AFB6A229}" userId="S::clintecum@voaa.us::5534992c-06d4-473d-beba-b1e6e27e17e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" dT="2023-05-15T20:11:53.42" personId="{CD17949E-EEC1-4A2A-891B-DD79AFB6A229}" id="{644B9171-BEE6-4819-8127-FC5E0798A86D}">
    <text>Add all participating cities/counties and mark those with no contribution for zero dollars.</text>
  </threadedComment>
  <threadedComment ref="A25" dT="2023-05-15T20:11:58.58" personId="{CD17949E-EEC1-4A2A-891B-DD79AFB6A229}" id="{AC62F4F8-DABC-49B9-BE0B-674939612C68}">
    <text>Add all participating cities/counties and mark those with no contribution for zero dollars.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03193-8CF8-42DE-8191-CDC0B5CEC282}">
  <sheetPr>
    <pageSetUpPr fitToPage="1"/>
  </sheetPr>
  <dimension ref="A1:F58"/>
  <sheetViews>
    <sheetView tabSelected="1" zoomScaleNormal="100" workbookViewId="0">
      <selection activeCell="F48" sqref="F48"/>
    </sheetView>
  </sheetViews>
  <sheetFormatPr defaultRowHeight="15" x14ac:dyDescent="0.25"/>
  <cols>
    <col min="1" max="1" width="46.7109375" customWidth="1"/>
    <col min="2" max="6" width="13.5703125" customWidth="1"/>
  </cols>
  <sheetData>
    <row r="1" spans="1:6" ht="30.75" customHeight="1" x14ac:dyDescent="0.25">
      <c r="A1" s="54" t="s">
        <v>20</v>
      </c>
      <c r="B1" s="54"/>
      <c r="C1" s="54"/>
      <c r="D1" s="54"/>
      <c r="E1" s="54"/>
      <c r="F1" s="54"/>
    </row>
    <row r="2" spans="1:6" ht="18" x14ac:dyDescent="0.25">
      <c r="A2" s="55" t="s">
        <v>31</v>
      </c>
      <c r="B2" s="55"/>
      <c r="C2" s="55"/>
      <c r="D2" s="55"/>
      <c r="E2" s="55"/>
      <c r="F2" s="55"/>
    </row>
    <row r="3" spans="1:6" x14ac:dyDescent="0.25">
      <c r="A3" s="1"/>
      <c r="B3" s="1"/>
      <c r="C3" s="1"/>
      <c r="D3" s="1"/>
      <c r="E3" s="1"/>
      <c r="F3" s="1"/>
    </row>
    <row r="4" spans="1:6" ht="15.75" x14ac:dyDescent="0.25">
      <c r="A4" s="24" t="s">
        <v>32</v>
      </c>
      <c r="B4" s="57" t="s">
        <v>24</v>
      </c>
      <c r="C4" s="57"/>
      <c r="D4" s="57"/>
      <c r="E4" s="1"/>
      <c r="F4" s="1"/>
    </row>
    <row r="5" spans="1:6" ht="8.4499999999999993" customHeight="1" x14ac:dyDescent="0.25">
      <c r="A5" s="1"/>
      <c r="B5" s="1"/>
      <c r="C5" s="1"/>
      <c r="D5" s="1"/>
      <c r="E5" s="1"/>
      <c r="F5" s="1"/>
    </row>
    <row r="6" spans="1:6" ht="15.75" x14ac:dyDescent="0.25">
      <c r="A6" s="24" t="s">
        <v>34</v>
      </c>
      <c r="B6" s="58" t="s">
        <v>33</v>
      </c>
      <c r="C6" s="58"/>
      <c r="D6" s="58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23" t="s">
        <v>10</v>
      </c>
      <c r="C8" s="23" t="s">
        <v>11</v>
      </c>
      <c r="D8" s="23" t="s">
        <v>12</v>
      </c>
      <c r="E8" s="23" t="s">
        <v>13</v>
      </c>
      <c r="F8" s="23" t="s">
        <v>14</v>
      </c>
    </row>
    <row r="9" spans="1:6" ht="57.75" customHeight="1" x14ac:dyDescent="0.25">
      <c r="A9" s="6"/>
      <c r="B9" s="7" t="s">
        <v>30</v>
      </c>
      <c r="C9" s="7" t="s">
        <v>69</v>
      </c>
      <c r="D9" s="7" t="s">
        <v>69</v>
      </c>
      <c r="E9" s="7" t="s">
        <v>69</v>
      </c>
      <c r="F9" s="7" t="s">
        <v>69</v>
      </c>
    </row>
    <row r="10" spans="1:6" ht="18.75" x14ac:dyDescent="0.3">
      <c r="A10" s="10" t="s">
        <v>15</v>
      </c>
      <c r="B10" s="3"/>
      <c r="C10" s="3"/>
      <c r="D10" s="3"/>
      <c r="E10" s="3"/>
      <c r="F10" s="3"/>
    </row>
    <row r="11" spans="1:6" ht="14.45" customHeight="1" x14ac:dyDescent="0.25">
      <c r="A11" s="14" t="s">
        <v>0</v>
      </c>
      <c r="B11" s="56"/>
      <c r="C11" s="56"/>
      <c r="D11" s="56"/>
      <c r="E11" s="56"/>
      <c r="F11" s="56"/>
    </row>
    <row r="12" spans="1:6" x14ac:dyDescent="0.25">
      <c r="A12" s="16" t="s">
        <v>25</v>
      </c>
      <c r="B12" s="17">
        <v>25000</v>
      </c>
      <c r="C12" s="17"/>
      <c r="D12" s="17"/>
      <c r="E12" s="17"/>
      <c r="F12" s="17"/>
    </row>
    <row r="13" spans="1:6" x14ac:dyDescent="0.25">
      <c r="A13" s="16" t="s">
        <v>26</v>
      </c>
      <c r="B13" s="17">
        <v>25000</v>
      </c>
      <c r="C13" s="17"/>
      <c r="D13" s="17"/>
      <c r="E13" s="17"/>
      <c r="F13" s="17"/>
    </row>
    <row r="14" spans="1:6" x14ac:dyDescent="0.25">
      <c r="A14" s="16" t="s">
        <v>27</v>
      </c>
      <c r="B14" s="17">
        <v>25000</v>
      </c>
      <c r="C14" s="17"/>
      <c r="D14" s="17"/>
      <c r="E14" s="17"/>
      <c r="F14" s="17"/>
    </row>
    <row r="15" spans="1:6" x14ac:dyDescent="0.25">
      <c r="A15" s="16" t="s">
        <v>28</v>
      </c>
      <c r="B15" s="17">
        <v>25000</v>
      </c>
      <c r="C15" s="17"/>
      <c r="D15" s="17"/>
      <c r="E15" s="17"/>
      <c r="F15" s="17"/>
    </row>
    <row r="16" spans="1:6" x14ac:dyDescent="0.25">
      <c r="A16" s="16" t="s">
        <v>1</v>
      </c>
      <c r="B16" s="17"/>
      <c r="C16" s="17"/>
      <c r="D16" s="17"/>
      <c r="E16" s="17"/>
      <c r="F16" s="17"/>
    </row>
    <row r="17" spans="1:6" x14ac:dyDescent="0.25">
      <c r="A17" s="16" t="s">
        <v>1</v>
      </c>
      <c r="B17" s="17"/>
      <c r="C17" s="17"/>
      <c r="D17" s="17"/>
      <c r="E17" s="17"/>
      <c r="F17" s="17"/>
    </row>
    <row r="18" spans="1:6" x14ac:dyDescent="0.25">
      <c r="A18" s="16" t="s">
        <v>1</v>
      </c>
      <c r="B18" s="17"/>
      <c r="C18" s="17"/>
      <c r="D18" s="17"/>
      <c r="E18" s="17"/>
      <c r="F18" s="17"/>
    </row>
    <row r="19" spans="1:6" x14ac:dyDescent="0.25">
      <c r="A19" s="16" t="s">
        <v>1</v>
      </c>
      <c r="B19" s="17"/>
      <c r="C19" s="17"/>
      <c r="D19" s="17"/>
      <c r="E19" s="17"/>
      <c r="F19" s="17"/>
    </row>
    <row r="20" spans="1:6" x14ac:dyDescent="0.25">
      <c r="A20" s="16" t="s">
        <v>1</v>
      </c>
      <c r="B20" s="17"/>
      <c r="C20" s="17"/>
      <c r="D20" s="17"/>
      <c r="E20" s="17"/>
      <c r="F20" s="17"/>
    </row>
    <row r="21" spans="1:6" x14ac:dyDescent="0.25">
      <c r="A21" s="16" t="s">
        <v>1</v>
      </c>
      <c r="B21" s="17"/>
      <c r="C21" s="17"/>
      <c r="D21" s="17"/>
      <c r="E21" s="17"/>
      <c r="F21" s="17"/>
    </row>
    <row r="22" spans="1:6" x14ac:dyDescent="0.25">
      <c r="A22" s="16" t="s">
        <v>1</v>
      </c>
      <c r="B22" s="17"/>
      <c r="C22" s="17"/>
      <c r="D22" s="17"/>
      <c r="E22" s="17"/>
      <c r="F22" s="17"/>
    </row>
    <row r="23" spans="1:6" x14ac:dyDescent="0.25">
      <c r="A23" s="9" t="s">
        <v>2</v>
      </c>
      <c r="B23" s="21">
        <f t="shared" ref="B23:F23" si="0">SUM(B12:B22)</f>
        <v>100000</v>
      </c>
      <c r="C23" s="21">
        <f t="shared" si="0"/>
        <v>0</v>
      </c>
      <c r="D23" s="21">
        <f t="shared" si="0"/>
        <v>0</v>
      </c>
      <c r="E23" s="21">
        <f t="shared" si="0"/>
        <v>0</v>
      </c>
      <c r="F23" s="21">
        <f t="shared" si="0"/>
        <v>0</v>
      </c>
    </row>
    <row r="24" spans="1:6" ht="8.25" customHeight="1" x14ac:dyDescent="0.25">
      <c r="A24" s="1"/>
      <c r="B24" s="4"/>
      <c r="C24" s="4"/>
      <c r="D24" s="4"/>
      <c r="E24" s="4"/>
      <c r="F24" s="4"/>
    </row>
    <row r="25" spans="1:6" x14ac:dyDescent="0.25">
      <c r="A25" s="15" t="s">
        <v>3</v>
      </c>
      <c r="B25" s="59"/>
      <c r="C25" s="56"/>
      <c r="D25" s="56"/>
      <c r="E25" s="56"/>
      <c r="F25" s="56"/>
    </row>
    <row r="26" spans="1:6" x14ac:dyDescent="0.25">
      <c r="A26" s="16" t="s">
        <v>25</v>
      </c>
      <c r="B26" s="17">
        <v>25000</v>
      </c>
      <c r="C26" s="17"/>
      <c r="D26" s="17"/>
      <c r="E26" s="17"/>
      <c r="F26" s="17"/>
    </row>
    <row r="27" spans="1:6" x14ac:dyDescent="0.25">
      <c r="A27" s="16" t="s">
        <v>26</v>
      </c>
      <c r="B27" s="17">
        <v>25000</v>
      </c>
      <c r="C27" s="17"/>
      <c r="D27" s="17"/>
      <c r="E27" s="17"/>
      <c r="F27" s="17"/>
    </row>
    <row r="28" spans="1:6" x14ac:dyDescent="0.25">
      <c r="A28" s="16" t="s">
        <v>27</v>
      </c>
      <c r="B28" s="17">
        <v>25000</v>
      </c>
      <c r="C28" s="17"/>
      <c r="D28" s="17"/>
      <c r="E28" s="17"/>
      <c r="F28" s="17"/>
    </row>
    <row r="29" spans="1:6" x14ac:dyDescent="0.25">
      <c r="A29" s="16" t="s">
        <v>28</v>
      </c>
      <c r="B29" s="17">
        <v>25000</v>
      </c>
      <c r="C29" s="17"/>
      <c r="D29" s="17"/>
      <c r="E29" s="17"/>
      <c r="F29" s="17"/>
    </row>
    <row r="30" spans="1:6" x14ac:dyDescent="0.25">
      <c r="A30" s="16" t="s">
        <v>1</v>
      </c>
      <c r="B30" s="17"/>
      <c r="C30" s="17"/>
      <c r="D30" s="17"/>
      <c r="E30" s="17"/>
      <c r="F30" s="17"/>
    </row>
    <row r="31" spans="1:6" x14ac:dyDescent="0.25">
      <c r="A31" s="16" t="s">
        <v>1</v>
      </c>
      <c r="B31" s="17"/>
      <c r="C31" s="17"/>
      <c r="D31" s="17"/>
      <c r="E31" s="17"/>
      <c r="F31" s="17"/>
    </row>
    <row r="32" spans="1:6" x14ac:dyDescent="0.25">
      <c r="A32" s="16" t="s">
        <v>1</v>
      </c>
      <c r="B32" s="17"/>
      <c r="C32" s="17"/>
      <c r="D32" s="17"/>
      <c r="E32" s="17"/>
      <c r="F32" s="17"/>
    </row>
    <row r="33" spans="1:6" x14ac:dyDescent="0.25">
      <c r="A33" s="16" t="s">
        <v>1</v>
      </c>
      <c r="B33" s="17"/>
      <c r="C33" s="17"/>
      <c r="D33" s="17"/>
      <c r="E33" s="17"/>
      <c r="F33" s="17"/>
    </row>
    <row r="34" spans="1:6" x14ac:dyDescent="0.25">
      <c r="A34" s="16" t="s">
        <v>1</v>
      </c>
      <c r="B34" s="17"/>
      <c r="C34" s="17"/>
      <c r="D34" s="17"/>
      <c r="E34" s="17"/>
      <c r="F34" s="17"/>
    </row>
    <row r="35" spans="1:6" x14ac:dyDescent="0.25">
      <c r="A35" s="16" t="s">
        <v>1</v>
      </c>
      <c r="B35" s="17"/>
      <c r="C35" s="17"/>
      <c r="D35" s="17"/>
      <c r="E35" s="17"/>
      <c r="F35" s="17"/>
    </row>
    <row r="36" spans="1:6" x14ac:dyDescent="0.25">
      <c r="A36" s="16" t="s">
        <v>1</v>
      </c>
      <c r="B36" s="17"/>
      <c r="C36" s="17"/>
      <c r="D36" s="17"/>
      <c r="E36" s="17"/>
      <c r="F36" s="17"/>
    </row>
    <row r="37" spans="1:6" x14ac:dyDescent="0.25">
      <c r="A37" s="9" t="s">
        <v>16</v>
      </c>
      <c r="B37" s="21">
        <f>SUM(B25:B36)</f>
        <v>100000</v>
      </c>
      <c r="C37" s="21">
        <f t="shared" ref="C37:F37" si="1">SUM(C25:C36)</f>
        <v>0</v>
      </c>
      <c r="D37" s="21">
        <f t="shared" si="1"/>
        <v>0</v>
      </c>
      <c r="E37" s="21">
        <f t="shared" si="1"/>
        <v>0</v>
      </c>
      <c r="F37" s="21">
        <f t="shared" si="1"/>
        <v>0</v>
      </c>
    </row>
    <row r="38" spans="1:6" ht="8.25" customHeight="1" x14ac:dyDescent="0.25">
      <c r="A38" s="1"/>
      <c r="B38" s="4"/>
      <c r="C38" s="4"/>
      <c r="D38" s="4"/>
      <c r="E38" s="4"/>
      <c r="F38" s="4"/>
    </row>
    <row r="39" spans="1:6" x14ac:dyDescent="0.25">
      <c r="A39" s="15" t="s">
        <v>4</v>
      </c>
      <c r="B39" s="59"/>
      <c r="C39" s="56"/>
      <c r="D39" s="56"/>
      <c r="E39" s="56"/>
      <c r="F39" s="56"/>
    </row>
    <row r="40" spans="1:6" x14ac:dyDescent="0.25">
      <c r="A40" s="16" t="s">
        <v>29</v>
      </c>
      <c r="B40" s="17">
        <v>100000</v>
      </c>
      <c r="C40" s="17"/>
      <c r="D40" s="17"/>
      <c r="E40" s="17"/>
      <c r="F40" s="17"/>
    </row>
    <row r="41" spans="1:6" x14ac:dyDescent="0.25">
      <c r="A41" s="16" t="s">
        <v>5</v>
      </c>
      <c r="B41" s="17"/>
      <c r="C41" s="17"/>
      <c r="D41" s="17"/>
      <c r="E41" s="17"/>
      <c r="F41" s="17"/>
    </row>
    <row r="42" spans="1:6" x14ac:dyDescent="0.25">
      <c r="A42" s="16" t="s">
        <v>5</v>
      </c>
      <c r="B42" s="17"/>
      <c r="C42" s="17"/>
      <c r="D42" s="17"/>
      <c r="E42" s="17"/>
      <c r="F42" s="17"/>
    </row>
    <row r="43" spans="1:6" x14ac:dyDescent="0.25">
      <c r="A43" s="9" t="s">
        <v>6</v>
      </c>
      <c r="B43" s="21">
        <f t="shared" ref="B43:F43" si="2">SUM(B40:B42)</f>
        <v>100000</v>
      </c>
      <c r="C43" s="21">
        <f t="shared" si="2"/>
        <v>0</v>
      </c>
      <c r="D43" s="21">
        <f t="shared" si="2"/>
        <v>0</v>
      </c>
      <c r="E43" s="21">
        <f t="shared" si="2"/>
        <v>0</v>
      </c>
      <c r="F43" s="21">
        <f t="shared" si="2"/>
        <v>0</v>
      </c>
    </row>
    <row r="44" spans="1:6" x14ac:dyDescent="0.25">
      <c r="A44" s="1"/>
      <c r="B44" s="4"/>
      <c r="C44" s="4"/>
      <c r="D44" s="4"/>
      <c r="E44" s="4"/>
      <c r="F44" s="4"/>
    </row>
    <row r="45" spans="1:6" ht="15.75" thickBot="1" x14ac:dyDescent="0.3">
      <c r="A45" s="5" t="s">
        <v>17</v>
      </c>
      <c r="B45" s="18">
        <f t="shared" ref="B45:F45" si="3">B23+B37+B43</f>
        <v>300000</v>
      </c>
      <c r="C45" s="18">
        <f t="shared" si="3"/>
        <v>0</v>
      </c>
      <c r="D45" s="18">
        <f t="shared" si="3"/>
        <v>0</v>
      </c>
      <c r="E45" s="18">
        <f t="shared" si="3"/>
        <v>0</v>
      </c>
      <c r="F45" s="18">
        <f t="shared" si="3"/>
        <v>0</v>
      </c>
    </row>
    <row r="46" spans="1:6" ht="15.75" thickTop="1" x14ac:dyDescent="0.25">
      <c r="A46" s="1"/>
      <c r="B46" s="4"/>
      <c r="C46" s="4"/>
      <c r="D46" s="4"/>
      <c r="E46" s="4"/>
      <c r="F46" s="4"/>
    </row>
    <row r="47" spans="1:6" ht="18.75" x14ac:dyDescent="0.3">
      <c r="A47" s="10" t="s">
        <v>7</v>
      </c>
      <c r="B47" s="4"/>
      <c r="C47" s="4"/>
      <c r="D47" s="4"/>
      <c r="E47" s="4"/>
      <c r="F47" s="4"/>
    </row>
    <row r="48" spans="1:6" x14ac:dyDescent="0.25">
      <c r="A48" s="8" t="s">
        <v>8</v>
      </c>
      <c r="B48" s="17">
        <f>Personnel!E14+Personnel!G26</f>
        <v>501821.5625</v>
      </c>
      <c r="C48" s="17">
        <f>Personnel!F14+Personnel!H26</f>
        <v>0</v>
      </c>
      <c r="D48" s="17">
        <f>Personnel!G14+Personnel!I26</f>
        <v>0</v>
      </c>
      <c r="E48" s="17">
        <f>Personnel!H14+Personnel!J26</f>
        <v>0</v>
      </c>
      <c r="F48" s="17">
        <f>Personnel!I14+Personnel!K26</f>
        <v>0</v>
      </c>
    </row>
    <row r="49" spans="1:6" x14ac:dyDescent="0.25">
      <c r="A49" s="8" t="s">
        <v>18</v>
      </c>
      <c r="B49" s="17">
        <f>'Operating &amp; Captial'!D15</f>
        <v>271500</v>
      </c>
      <c r="C49" s="17">
        <f>'Operating &amp; Captial'!E15</f>
        <v>0</v>
      </c>
      <c r="D49" s="17">
        <f>'Operating &amp; Captial'!F15</f>
        <v>0</v>
      </c>
      <c r="E49" s="17">
        <f>'Operating &amp; Captial'!G15</f>
        <v>0</v>
      </c>
      <c r="F49" s="17">
        <f>'Operating &amp; Captial'!H15</f>
        <v>0</v>
      </c>
    </row>
    <row r="50" spans="1:6" x14ac:dyDescent="0.25">
      <c r="A50" s="8" t="s">
        <v>19</v>
      </c>
      <c r="B50" s="17">
        <f>'Operating &amp; Captial'!D27</f>
        <v>225000</v>
      </c>
      <c r="C50" s="17">
        <f>'Operating &amp; Captial'!E27</f>
        <v>0</v>
      </c>
      <c r="D50" s="17">
        <f>'Operating &amp; Captial'!F27</f>
        <v>0</v>
      </c>
      <c r="E50" s="17">
        <f>'Operating &amp; Captial'!G27</f>
        <v>0</v>
      </c>
      <c r="F50" s="17">
        <f>'Operating &amp; Captial'!H27</f>
        <v>0</v>
      </c>
    </row>
    <row r="51" spans="1:6" ht="15.75" thickBot="1" x14ac:dyDescent="0.3">
      <c r="A51" s="5" t="s">
        <v>9</v>
      </c>
      <c r="B51" s="20">
        <f>SUM(B48:B50)</f>
        <v>998321.5625</v>
      </c>
      <c r="C51" s="20">
        <f t="shared" ref="C51:F51" si="4">SUM(C48:C50)</f>
        <v>0</v>
      </c>
      <c r="D51" s="20">
        <f t="shared" si="4"/>
        <v>0</v>
      </c>
      <c r="E51" s="20">
        <f t="shared" si="4"/>
        <v>0</v>
      </c>
      <c r="F51" s="20">
        <f t="shared" si="4"/>
        <v>0</v>
      </c>
    </row>
    <row r="52" spans="1:6" ht="21" customHeight="1" thickTop="1" x14ac:dyDescent="0.25">
      <c r="A52" s="1"/>
      <c r="B52" s="4"/>
      <c r="C52" s="4"/>
      <c r="D52" s="4"/>
      <c r="E52" s="4"/>
      <c r="F52" s="4"/>
    </row>
    <row r="53" spans="1:6" s="11" customFormat="1" ht="15.75" x14ac:dyDescent="0.25">
      <c r="A53" s="12" t="s">
        <v>21</v>
      </c>
      <c r="B53" s="19">
        <f t="shared" ref="B53:F53" si="5">B51-B45</f>
        <v>698321.5625</v>
      </c>
      <c r="C53" s="19">
        <f t="shared" si="5"/>
        <v>0</v>
      </c>
      <c r="D53" s="19">
        <f t="shared" si="5"/>
        <v>0</v>
      </c>
      <c r="E53" s="19">
        <f t="shared" si="5"/>
        <v>0</v>
      </c>
      <c r="F53" s="19">
        <f t="shared" si="5"/>
        <v>0</v>
      </c>
    </row>
    <row r="54" spans="1:6" x14ac:dyDescent="0.25">
      <c r="A54" s="2" t="s">
        <v>22</v>
      </c>
      <c r="B54" s="22">
        <f>B53</f>
        <v>698321.5625</v>
      </c>
      <c r="C54" s="22"/>
      <c r="D54" s="22"/>
      <c r="E54" s="22"/>
      <c r="F54" s="22"/>
    </row>
    <row r="55" spans="1:6" x14ac:dyDescent="0.25">
      <c r="A55" s="2" t="s">
        <v>23</v>
      </c>
      <c r="B55" s="22">
        <f>B37</f>
        <v>100000</v>
      </c>
      <c r="C55" s="22"/>
      <c r="D55" s="22"/>
      <c r="E55" s="22"/>
      <c r="F55" s="22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53" t="s">
        <v>35</v>
      </c>
      <c r="B57" s="53"/>
      <c r="C57" s="53"/>
      <c r="D57" s="53"/>
      <c r="E57" s="53"/>
      <c r="F57" s="53"/>
    </row>
    <row r="58" spans="1:6" x14ac:dyDescent="0.25">
      <c r="A58" s="53"/>
      <c r="B58" s="53"/>
      <c r="C58" s="53"/>
      <c r="D58" s="53"/>
      <c r="E58" s="53"/>
      <c r="F58" s="53"/>
    </row>
  </sheetData>
  <mergeCells count="8">
    <mergeCell ref="A57:F58"/>
    <mergeCell ref="A1:F1"/>
    <mergeCell ref="A2:F2"/>
    <mergeCell ref="B11:F11"/>
    <mergeCell ref="B4:D4"/>
    <mergeCell ref="B6:D6"/>
    <mergeCell ref="B25:F25"/>
    <mergeCell ref="B39:F39"/>
  </mergeCells>
  <conditionalFormatting sqref="A11 A12:F23 A26:F37 A39 A40:F43 A48:F51">
    <cfRule type="expression" dxfId="1" priority="4">
      <formula>MOD(ROW(),2)=1</formula>
    </cfRule>
  </conditionalFormatting>
  <conditionalFormatting sqref="A25">
    <cfRule type="expression" dxfId="0" priority="3">
      <formula>MOD(ROW(),2)=1</formula>
    </cfRule>
  </conditionalFormatting>
  <printOptions horizontalCentered="1"/>
  <pageMargins left="0.2" right="0.2" top="0.25" bottom="0.37" header="0.3" footer="0.2"/>
  <pageSetup scale="83" orientation="portrait" horizontalDpi="1200" verticalDpi="1200" r:id="rId1"/>
  <headerFooter>
    <oddFooter>&amp;LVirginia Opioid Abatement Authority&amp;RPage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3C2E4-2B05-4D6A-BAE7-59AAA9B09C34}">
  <dimension ref="A2:K26"/>
  <sheetViews>
    <sheetView zoomScaleNormal="100" workbookViewId="0">
      <selection activeCell="K9" sqref="K9"/>
    </sheetView>
  </sheetViews>
  <sheetFormatPr defaultRowHeight="15" x14ac:dyDescent="0.25"/>
  <cols>
    <col min="1" max="1" width="32.7109375" bestFit="1" customWidth="1"/>
    <col min="2" max="2" width="7.28515625" customWidth="1"/>
    <col min="3" max="3" width="9.5703125" bestFit="1" customWidth="1"/>
    <col min="4" max="4" width="11.42578125" bestFit="1" customWidth="1"/>
    <col min="5" max="5" width="10" customWidth="1"/>
    <col min="6" max="6" width="9.7109375" customWidth="1"/>
    <col min="7" max="7" width="11.28515625" customWidth="1"/>
  </cols>
  <sheetData>
    <row r="2" spans="1:9" ht="18.75" x14ac:dyDescent="0.3">
      <c r="A2" s="25" t="s">
        <v>51</v>
      </c>
      <c r="B2" s="1"/>
      <c r="C2" s="1"/>
      <c r="D2" s="1"/>
      <c r="E2" s="1"/>
    </row>
    <row r="3" spans="1:9" ht="2.25" customHeight="1" x14ac:dyDescent="0.25">
      <c r="A3" s="1"/>
      <c r="B3" s="1"/>
      <c r="C3" s="1"/>
      <c r="D3" s="1"/>
      <c r="E3" s="1"/>
    </row>
    <row r="4" spans="1:9" x14ac:dyDescent="0.25">
      <c r="A4" s="13" t="s">
        <v>36</v>
      </c>
      <c r="B4" s="1"/>
      <c r="C4" s="1"/>
      <c r="D4" s="1"/>
      <c r="E4" s="1"/>
    </row>
    <row r="5" spans="1:9" ht="45" x14ac:dyDescent="0.25">
      <c r="A5" s="1"/>
      <c r="B5" s="1"/>
      <c r="C5" s="1"/>
      <c r="D5" s="1"/>
      <c r="E5" s="50" t="s">
        <v>75</v>
      </c>
      <c r="F5" s="51" t="s">
        <v>76</v>
      </c>
      <c r="G5" s="51" t="s">
        <v>76</v>
      </c>
      <c r="H5" s="51" t="s">
        <v>76</v>
      </c>
      <c r="I5" s="51" t="s">
        <v>76</v>
      </c>
    </row>
    <row r="6" spans="1:9" s="46" customFormat="1" ht="30" x14ac:dyDescent="0.25">
      <c r="A6" s="49" t="s">
        <v>37</v>
      </c>
      <c r="B6" s="27" t="s">
        <v>38</v>
      </c>
      <c r="C6" s="27" t="s">
        <v>39</v>
      </c>
      <c r="D6" s="27" t="s">
        <v>40</v>
      </c>
      <c r="E6" s="52" t="s">
        <v>70</v>
      </c>
      <c r="F6" s="52" t="s">
        <v>71</v>
      </c>
      <c r="G6" s="52" t="s">
        <v>72</v>
      </c>
      <c r="H6" s="52" t="s">
        <v>73</v>
      </c>
      <c r="I6" s="52" t="s">
        <v>74</v>
      </c>
    </row>
    <row r="7" spans="1:9" x14ac:dyDescent="0.25">
      <c r="A7" s="30" t="s">
        <v>52</v>
      </c>
      <c r="B7" s="31">
        <v>2</v>
      </c>
      <c r="C7" s="33">
        <v>60000</v>
      </c>
      <c r="D7" s="33">
        <v>21000</v>
      </c>
      <c r="E7" s="33">
        <f>SUM(C7:D7)*B7</f>
        <v>162000</v>
      </c>
    </row>
    <row r="8" spans="1:9" x14ac:dyDescent="0.25">
      <c r="A8" s="30" t="s">
        <v>49</v>
      </c>
      <c r="B8" s="31">
        <v>1</v>
      </c>
      <c r="C8" s="33">
        <v>55000</v>
      </c>
      <c r="D8" s="33">
        <v>19250</v>
      </c>
      <c r="E8" s="33">
        <f t="shared" ref="E8:E13" si="0">SUM(C8:D8)*B8</f>
        <v>74250</v>
      </c>
    </row>
    <row r="9" spans="1:9" x14ac:dyDescent="0.25">
      <c r="A9" s="30" t="s">
        <v>41</v>
      </c>
      <c r="B9" s="31">
        <v>1</v>
      </c>
      <c r="C9" s="33">
        <v>100000</v>
      </c>
      <c r="D9" s="33">
        <v>35000</v>
      </c>
      <c r="E9" s="33">
        <f t="shared" si="0"/>
        <v>135000</v>
      </c>
    </row>
    <row r="10" spans="1:9" x14ac:dyDescent="0.25">
      <c r="A10" s="30" t="s">
        <v>42</v>
      </c>
      <c r="B10" s="31">
        <v>1</v>
      </c>
      <c r="C10" s="33">
        <v>50000</v>
      </c>
      <c r="D10" s="33">
        <v>18000</v>
      </c>
      <c r="E10" s="33">
        <f t="shared" si="0"/>
        <v>68000</v>
      </c>
    </row>
    <row r="11" spans="1:9" x14ac:dyDescent="0.25">
      <c r="A11" s="30" t="s">
        <v>43</v>
      </c>
      <c r="B11" s="31"/>
      <c r="C11" s="33"/>
      <c r="D11" s="33"/>
      <c r="E11" s="33">
        <f t="shared" si="0"/>
        <v>0</v>
      </c>
    </row>
    <row r="12" spans="1:9" x14ac:dyDescent="0.25">
      <c r="A12" s="30" t="s">
        <v>44</v>
      </c>
      <c r="B12" s="31"/>
      <c r="C12" s="33"/>
      <c r="D12" s="33"/>
      <c r="E12" s="33">
        <f t="shared" si="0"/>
        <v>0</v>
      </c>
    </row>
    <row r="13" spans="1:9" x14ac:dyDescent="0.25">
      <c r="A13" s="30" t="s">
        <v>45</v>
      </c>
      <c r="B13" s="36"/>
      <c r="C13" s="37"/>
      <c r="D13" s="37"/>
      <c r="E13" s="33">
        <f t="shared" si="0"/>
        <v>0</v>
      </c>
    </row>
    <row r="14" spans="1:9" x14ac:dyDescent="0.25">
      <c r="A14" s="38" t="s">
        <v>46</v>
      </c>
      <c r="B14" s="39">
        <f>SUM(B7:B13)</f>
        <v>5</v>
      </c>
      <c r="C14" s="40"/>
      <c r="D14" s="40"/>
      <c r="E14" s="35">
        <f t="shared" ref="E14:I14" si="1">SUM(E7:E13)</f>
        <v>439250</v>
      </c>
      <c r="F14" s="35">
        <f t="shared" si="1"/>
        <v>0</v>
      </c>
      <c r="G14" s="35">
        <f t="shared" si="1"/>
        <v>0</v>
      </c>
      <c r="H14" s="35">
        <f t="shared" si="1"/>
        <v>0</v>
      </c>
      <c r="I14" s="35">
        <f t="shared" si="1"/>
        <v>0</v>
      </c>
    </row>
    <row r="15" spans="1:9" x14ac:dyDescent="0.25">
      <c r="A15" s="1"/>
      <c r="B15" s="29"/>
      <c r="C15" s="29"/>
      <c r="D15" s="29"/>
      <c r="E15" s="29"/>
    </row>
    <row r="16" spans="1:9" x14ac:dyDescent="0.25">
      <c r="A16" s="13" t="s">
        <v>47</v>
      </c>
      <c r="B16" s="29"/>
      <c r="C16" s="29"/>
      <c r="D16" s="29"/>
      <c r="E16" s="29"/>
    </row>
    <row r="17" spans="1:11" ht="45" x14ac:dyDescent="0.25">
      <c r="A17" s="1"/>
      <c r="B17" s="29"/>
      <c r="C17" s="29"/>
      <c r="D17" s="29"/>
      <c r="E17" s="29"/>
      <c r="G17" s="50" t="s">
        <v>75</v>
      </c>
      <c r="H17" s="51" t="s">
        <v>76</v>
      </c>
      <c r="I17" s="51" t="s">
        <v>76</v>
      </c>
      <c r="J17" s="51" t="s">
        <v>76</v>
      </c>
      <c r="K17" s="51" t="s">
        <v>76</v>
      </c>
    </row>
    <row r="18" spans="1:11" s="46" customFormat="1" ht="30" x14ac:dyDescent="0.25">
      <c r="A18" s="49" t="s">
        <v>48</v>
      </c>
      <c r="B18" s="27" t="s">
        <v>54</v>
      </c>
      <c r="C18" s="27" t="s">
        <v>55</v>
      </c>
      <c r="D18" s="27" t="s">
        <v>53</v>
      </c>
      <c r="E18" s="27" t="s">
        <v>56</v>
      </c>
      <c r="F18" s="27" t="s">
        <v>57</v>
      </c>
      <c r="G18" s="52" t="s">
        <v>70</v>
      </c>
      <c r="H18" s="52" t="s">
        <v>71</v>
      </c>
      <c r="I18" s="52" t="s">
        <v>72</v>
      </c>
      <c r="J18" s="52" t="s">
        <v>73</v>
      </c>
      <c r="K18" s="52" t="s">
        <v>74</v>
      </c>
    </row>
    <row r="19" spans="1:11" x14ac:dyDescent="0.25">
      <c r="A19" s="30" t="s">
        <v>52</v>
      </c>
      <c r="B19" s="41">
        <v>1</v>
      </c>
      <c r="C19" s="32">
        <v>21</v>
      </c>
      <c r="D19" s="42">
        <v>1500</v>
      </c>
      <c r="E19" s="33">
        <f>C19*D19</f>
        <v>31500</v>
      </c>
      <c r="F19" s="33">
        <f>E19*0.0765</f>
        <v>2409.75</v>
      </c>
      <c r="G19" s="33">
        <f>SUM(E19:F19)</f>
        <v>33909.75</v>
      </c>
    </row>
    <row r="20" spans="1:11" x14ac:dyDescent="0.25">
      <c r="A20" s="30" t="s">
        <v>49</v>
      </c>
      <c r="B20" s="41">
        <v>3</v>
      </c>
      <c r="C20" s="32">
        <v>17.75</v>
      </c>
      <c r="D20" s="42">
        <v>1500</v>
      </c>
      <c r="E20" s="33">
        <f t="shared" ref="E20:E25" si="2">C20*D20</f>
        <v>26625</v>
      </c>
      <c r="F20" s="33">
        <f t="shared" ref="F20:F25" si="3">E20*0.0765</f>
        <v>2036.8125</v>
      </c>
      <c r="G20" s="33">
        <f t="shared" ref="G20:G25" si="4">SUM(E20:F20)</f>
        <v>28661.8125</v>
      </c>
    </row>
    <row r="21" spans="1:11" x14ac:dyDescent="0.25">
      <c r="A21" s="30" t="s">
        <v>41</v>
      </c>
      <c r="B21" s="41"/>
      <c r="C21" s="32"/>
      <c r="D21" s="42"/>
      <c r="E21" s="33">
        <f t="shared" si="2"/>
        <v>0</v>
      </c>
      <c r="F21" s="33">
        <f t="shared" si="3"/>
        <v>0</v>
      </c>
      <c r="G21" s="33">
        <f t="shared" si="4"/>
        <v>0</v>
      </c>
    </row>
    <row r="22" spans="1:11" x14ac:dyDescent="0.25">
      <c r="A22" s="30" t="s">
        <v>42</v>
      </c>
      <c r="B22" s="41"/>
      <c r="C22" s="32"/>
      <c r="D22" s="42"/>
      <c r="E22" s="33">
        <f t="shared" si="2"/>
        <v>0</v>
      </c>
      <c r="F22" s="33">
        <f t="shared" si="3"/>
        <v>0</v>
      </c>
      <c r="G22" s="33">
        <f t="shared" si="4"/>
        <v>0</v>
      </c>
    </row>
    <row r="23" spans="1:11" x14ac:dyDescent="0.25">
      <c r="A23" s="30" t="s">
        <v>43</v>
      </c>
      <c r="B23" s="41"/>
      <c r="C23" s="32"/>
      <c r="D23" s="42"/>
      <c r="E23" s="33">
        <f t="shared" si="2"/>
        <v>0</v>
      </c>
      <c r="F23" s="33">
        <f t="shared" si="3"/>
        <v>0</v>
      </c>
      <c r="G23" s="33">
        <f t="shared" si="4"/>
        <v>0</v>
      </c>
    </row>
    <row r="24" spans="1:11" x14ac:dyDescent="0.25">
      <c r="A24" s="30" t="s">
        <v>44</v>
      </c>
      <c r="B24" s="41"/>
      <c r="C24" s="32"/>
      <c r="D24" s="42"/>
      <c r="E24" s="33">
        <f t="shared" si="2"/>
        <v>0</v>
      </c>
      <c r="F24" s="33">
        <f t="shared" si="3"/>
        <v>0</v>
      </c>
      <c r="G24" s="33">
        <f t="shared" si="4"/>
        <v>0</v>
      </c>
    </row>
    <row r="25" spans="1:11" x14ac:dyDescent="0.25">
      <c r="A25" s="30" t="s">
        <v>45</v>
      </c>
      <c r="B25" s="43"/>
      <c r="C25" s="32"/>
      <c r="D25" s="42"/>
      <c r="E25" s="33">
        <f t="shared" si="2"/>
        <v>0</v>
      </c>
      <c r="F25" s="33">
        <f t="shared" si="3"/>
        <v>0</v>
      </c>
      <c r="G25" s="33">
        <f t="shared" si="4"/>
        <v>0</v>
      </c>
    </row>
    <row r="26" spans="1:11" x14ac:dyDescent="0.25">
      <c r="A26" s="38" t="s">
        <v>50</v>
      </c>
      <c r="B26" s="44">
        <f>SUM(B19:B25)</f>
        <v>4</v>
      </c>
      <c r="C26" s="35"/>
      <c r="D26" s="45"/>
      <c r="E26" s="45"/>
      <c r="F26" s="35">
        <f>SUM(F19:F25)</f>
        <v>4446.5625</v>
      </c>
      <c r="G26" s="35">
        <f>SUM(G19:G25)</f>
        <v>62571.5625</v>
      </c>
      <c r="H26" s="35">
        <f t="shared" ref="H26:K26" si="5">SUM(H19:H25)</f>
        <v>0</v>
      </c>
      <c r="I26" s="35">
        <f t="shared" si="5"/>
        <v>0</v>
      </c>
      <c r="J26" s="35">
        <f t="shared" si="5"/>
        <v>0</v>
      </c>
      <c r="K26" s="35">
        <f t="shared" si="5"/>
        <v>0</v>
      </c>
    </row>
  </sheetData>
  <pageMargins left="0.2" right="0.2" top="0.75" bottom="0.75" header="0.3" footer="0.3"/>
  <pageSetup orientation="landscape" horizontalDpi="1200" verticalDpi="1200" r:id="rId1"/>
  <headerFooter>
    <oddFooter>&amp;LVirginia Opioid Abatement Authority&amp;RPage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60865-2879-41B5-B7F9-10015CD11895}">
  <dimension ref="A2:H27"/>
  <sheetViews>
    <sheetView workbookViewId="0">
      <selection activeCell="D3" sqref="D3:H4"/>
    </sheetView>
  </sheetViews>
  <sheetFormatPr defaultRowHeight="15" x14ac:dyDescent="0.25"/>
  <cols>
    <col min="1" max="1" width="45.5703125" customWidth="1"/>
    <col min="3" max="3" width="14.5703125" bestFit="1" customWidth="1"/>
    <col min="4" max="4" width="15.28515625" customWidth="1"/>
  </cols>
  <sheetData>
    <row r="2" spans="1:8" ht="18" x14ac:dyDescent="0.25">
      <c r="A2" s="25" t="s">
        <v>58</v>
      </c>
      <c r="B2" s="1"/>
      <c r="C2" s="1"/>
      <c r="D2" s="1"/>
    </row>
    <row r="3" spans="1:8" ht="45" x14ac:dyDescent="0.25">
      <c r="A3" s="1"/>
      <c r="B3" s="1"/>
      <c r="C3" s="1"/>
      <c r="D3" s="47" t="s">
        <v>75</v>
      </c>
      <c r="E3" s="48" t="s">
        <v>76</v>
      </c>
      <c r="F3" s="48" t="s">
        <v>76</v>
      </c>
      <c r="G3" s="48" t="s">
        <v>76</v>
      </c>
      <c r="H3" s="48" t="s">
        <v>76</v>
      </c>
    </row>
    <row r="4" spans="1:8" ht="30" x14ac:dyDescent="0.25">
      <c r="A4" s="26" t="s">
        <v>59</v>
      </c>
      <c r="B4" s="27" t="s">
        <v>60</v>
      </c>
      <c r="C4" s="27" t="s">
        <v>61</v>
      </c>
      <c r="D4" s="27" t="s">
        <v>70</v>
      </c>
      <c r="E4" s="27" t="s">
        <v>71</v>
      </c>
      <c r="F4" s="27" t="s">
        <v>72</v>
      </c>
      <c r="G4" s="27" t="s">
        <v>73</v>
      </c>
      <c r="H4" s="27" t="s">
        <v>74</v>
      </c>
    </row>
    <row r="5" spans="1:8" x14ac:dyDescent="0.25">
      <c r="A5" s="30" t="s">
        <v>62</v>
      </c>
      <c r="B5" s="31">
        <v>1</v>
      </c>
      <c r="C5" s="32">
        <v>100000</v>
      </c>
      <c r="D5" s="33">
        <f>C5*B5</f>
        <v>100000</v>
      </c>
    </row>
    <row r="6" spans="1:8" x14ac:dyDescent="0.25">
      <c r="A6" s="30" t="s">
        <v>63</v>
      </c>
      <c r="B6" s="31">
        <v>500</v>
      </c>
      <c r="C6" s="32">
        <v>43</v>
      </c>
      <c r="D6" s="33">
        <f t="shared" ref="D6:D14" si="0">C6*B6</f>
        <v>21500</v>
      </c>
    </row>
    <row r="7" spans="1:8" x14ac:dyDescent="0.25">
      <c r="A7" s="30" t="s">
        <v>59</v>
      </c>
      <c r="B7" s="31">
        <v>1</v>
      </c>
      <c r="C7" s="32">
        <v>100000</v>
      </c>
      <c r="D7" s="33">
        <f t="shared" si="0"/>
        <v>100000</v>
      </c>
    </row>
    <row r="8" spans="1:8" x14ac:dyDescent="0.25">
      <c r="A8" s="30" t="s">
        <v>59</v>
      </c>
      <c r="B8" s="31">
        <v>1</v>
      </c>
      <c r="C8" s="32">
        <v>50000</v>
      </c>
      <c r="D8" s="33">
        <f>C8*B8</f>
        <v>50000</v>
      </c>
    </row>
    <row r="9" spans="1:8" x14ac:dyDescent="0.25">
      <c r="A9" s="30" t="s">
        <v>59</v>
      </c>
      <c r="B9" s="31"/>
      <c r="C9" s="32"/>
      <c r="D9" s="33"/>
    </row>
    <row r="10" spans="1:8" x14ac:dyDescent="0.25">
      <c r="A10" s="30" t="s">
        <v>59</v>
      </c>
      <c r="B10" s="31"/>
      <c r="C10" s="32"/>
      <c r="D10" s="33"/>
    </row>
    <row r="11" spans="1:8" x14ac:dyDescent="0.25">
      <c r="A11" s="30" t="s">
        <v>59</v>
      </c>
    </row>
    <row r="12" spans="1:8" x14ac:dyDescent="0.25">
      <c r="A12" s="30" t="s">
        <v>59</v>
      </c>
      <c r="B12" s="31"/>
      <c r="C12" s="32"/>
      <c r="D12" s="33">
        <f t="shared" si="0"/>
        <v>0</v>
      </c>
    </row>
    <row r="13" spans="1:8" x14ac:dyDescent="0.25">
      <c r="A13" s="30" t="s">
        <v>59</v>
      </c>
      <c r="B13" s="31"/>
      <c r="C13" s="32"/>
      <c r="D13" s="33">
        <f t="shared" si="0"/>
        <v>0</v>
      </c>
    </row>
    <row r="14" spans="1:8" x14ac:dyDescent="0.25">
      <c r="A14" s="30" t="s">
        <v>59</v>
      </c>
      <c r="B14" s="31"/>
      <c r="C14" s="32"/>
      <c r="D14" s="33">
        <f t="shared" si="0"/>
        <v>0</v>
      </c>
    </row>
    <row r="15" spans="1:8" x14ac:dyDescent="0.25">
      <c r="A15" s="28" t="s">
        <v>64</v>
      </c>
      <c r="B15" s="34">
        <f>SUM(B5:B14)</f>
        <v>503</v>
      </c>
      <c r="C15" s="35"/>
      <c r="D15" s="35">
        <f>SUM(D5:D14)</f>
        <v>271500</v>
      </c>
      <c r="E15" s="35">
        <f t="shared" ref="E15:H15" si="1">SUM(E5:E14)</f>
        <v>0</v>
      </c>
      <c r="F15" s="35">
        <f t="shared" si="1"/>
        <v>0</v>
      </c>
      <c r="G15" s="35">
        <f t="shared" si="1"/>
        <v>0</v>
      </c>
      <c r="H15" s="35">
        <f t="shared" si="1"/>
        <v>0</v>
      </c>
    </row>
    <row r="20" spans="1:8" ht="18" x14ac:dyDescent="0.25">
      <c r="A20" s="25" t="s">
        <v>65</v>
      </c>
    </row>
    <row r="21" spans="1:8" ht="45" x14ac:dyDescent="0.25">
      <c r="D21" s="47" t="s">
        <v>75</v>
      </c>
      <c r="E21" s="48" t="s">
        <v>76</v>
      </c>
      <c r="F21" s="48" t="s">
        <v>76</v>
      </c>
      <c r="G21" s="48" t="s">
        <v>76</v>
      </c>
      <c r="H21" s="48" t="s">
        <v>76</v>
      </c>
    </row>
    <row r="22" spans="1:8" ht="30" x14ac:dyDescent="0.25">
      <c r="A22" s="26" t="s">
        <v>59</v>
      </c>
      <c r="B22" s="27" t="s">
        <v>60</v>
      </c>
      <c r="C22" s="27" t="s">
        <v>61</v>
      </c>
      <c r="D22" s="27" t="s">
        <v>70</v>
      </c>
      <c r="E22" s="27" t="s">
        <v>71</v>
      </c>
      <c r="F22" s="27" t="s">
        <v>72</v>
      </c>
      <c r="G22" s="27" t="s">
        <v>73</v>
      </c>
      <c r="H22" s="27" t="s">
        <v>74</v>
      </c>
    </row>
    <row r="23" spans="1:8" x14ac:dyDescent="0.25">
      <c r="A23" s="30" t="s">
        <v>67</v>
      </c>
      <c r="B23" s="31">
        <v>1</v>
      </c>
      <c r="C23" s="32">
        <v>75000</v>
      </c>
      <c r="D23" s="33">
        <f>C23*B23</f>
        <v>75000</v>
      </c>
    </row>
    <row r="24" spans="1:8" x14ac:dyDescent="0.25">
      <c r="A24" s="30" t="s">
        <v>68</v>
      </c>
      <c r="B24" s="31">
        <v>1</v>
      </c>
      <c r="C24" s="32">
        <v>150000</v>
      </c>
      <c r="D24" s="33">
        <f t="shared" ref="D24:D26" si="2">C24*B24</f>
        <v>150000</v>
      </c>
    </row>
    <row r="25" spans="1:8" x14ac:dyDescent="0.25">
      <c r="A25" s="30" t="s">
        <v>59</v>
      </c>
      <c r="B25" s="31"/>
      <c r="C25" s="32"/>
      <c r="D25" s="33">
        <f t="shared" si="2"/>
        <v>0</v>
      </c>
    </row>
    <row r="26" spans="1:8" x14ac:dyDescent="0.25">
      <c r="A26" s="30" t="s">
        <v>59</v>
      </c>
      <c r="B26" s="31"/>
      <c r="C26" s="32"/>
      <c r="D26" s="33">
        <f t="shared" si="2"/>
        <v>0</v>
      </c>
    </row>
    <row r="27" spans="1:8" x14ac:dyDescent="0.25">
      <c r="A27" s="28" t="s">
        <v>66</v>
      </c>
      <c r="B27" s="34">
        <f>SUM(B23:B26)</f>
        <v>2</v>
      </c>
      <c r="C27" s="35"/>
      <c r="D27" s="35">
        <f>SUM(D23:D26)</f>
        <v>225000</v>
      </c>
      <c r="E27" s="35">
        <f t="shared" ref="E27:H27" si="3">SUM(E23:E26)</f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</row>
  </sheetData>
  <pageMargins left="0.7" right="0.7" top="0.75" bottom="0.75" header="0.3" footer="0.3"/>
  <pageSetup orientation="landscape" horizontalDpi="1200" verticalDpi="1200" r:id="rId1"/>
  <headerFooter>
    <oddFooter>&amp;LVirginia Opioid Abatement Authority&amp;RPage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72CC5C0F29B64BA0034D38BEF06779" ma:contentTypeVersion="14" ma:contentTypeDescription="Create a new document." ma:contentTypeScope="" ma:versionID="97160c854a2c1132ae5b627ae3e0605c">
  <xsd:schema xmlns:xsd="http://www.w3.org/2001/XMLSchema" xmlns:xs="http://www.w3.org/2001/XMLSchema" xmlns:p="http://schemas.microsoft.com/office/2006/metadata/properties" xmlns:ns2="b26ac8a2-39d3-4c6c-a658-78bf8e690172" xmlns:ns3="9e4e78f1-e745-4d3d-baf9-5d7f88672421" targetNamespace="http://schemas.microsoft.com/office/2006/metadata/properties" ma:root="true" ma:fieldsID="d1f170330d4fbcda83ac5c4b29d5d85b" ns2:_="" ns3:_="">
    <xsd:import namespace="b26ac8a2-39d3-4c6c-a658-78bf8e690172"/>
    <xsd:import namespace="9e4e78f1-e745-4d3d-baf9-5d7f88672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ac8a2-39d3-4c6c-a658-78bf8e6901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10c5c75-cea6-455f-a63d-64ba3e3f96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e78f1-e745-4d3d-baf9-5d7f8867242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c08e3ce-c4be-48e7-b228-69a7fd1d1a11}" ma:internalName="TaxCatchAll" ma:showField="CatchAllData" ma:web="9e4e78f1-e745-4d3d-baf9-5d7f886724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4e78f1-e745-4d3d-baf9-5d7f88672421" xsi:nil="true"/>
    <lcf76f155ced4ddcb4097134ff3c332f xmlns="b26ac8a2-39d3-4c6c-a658-78bf8e69017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834D1C-B284-483C-B3C4-2C5D07287A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6ac8a2-39d3-4c6c-a658-78bf8e690172"/>
    <ds:schemaRef ds:uri="9e4e78f1-e745-4d3d-baf9-5d7f88672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B29303-2BD0-4A5E-8FEE-BD22A9422CFF}">
  <ds:schemaRefs>
    <ds:schemaRef ds:uri="http://schemas.microsoft.com/office/2006/metadata/properties"/>
    <ds:schemaRef ds:uri="http://schemas.microsoft.com/office/infopath/2007/PartnerControls"/>
    <ds:schemaRef ds:uri="9e4e78f1-e745-4d3d-baf9-5d7f88672421"/>
    <ds:schemaRef ds:uri="b26ac8a2-39d3-4c6c-a658-78bf8e690172"/>
  </ds:schemaRefs>
</ds:datastoreItem>
</file>

<file path=customXml/itemProps3.xml><?xml version="1.0" encoding="utf-8"?>
<ds:datastoreItem xmlns:ds="http://schemas.openxmlformats.org/officeDocument/2006/customXml" ds:itemID="{D0B1EDDF-743A-4573-BFEC-F97F48D5E9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Personnel</vt:lpstr>
      <vt:lpstr>Operating &amp; Captial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McDowell</dc:creator>
  <cp:lastModifiedBy>Charlie Lintecum</cp:lastModifiedBy>
  <cp:lastPrinted>2023-09-29T16:41:20Z</cp:lastPrinted>
  <dcterms:created xsi:type="dcterms:W3CDTF">2023-05-10T21:12:50Z</dcterms:created>
  <dcterms:modified xsi:type="dcterms:W3CDTF">2023-09-29T16:41:32Z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0x010100E272CC5C0F29B64BA0034D38BEF06779</vt:lpwstr>
  </property>
  <property fmtid="{D5CDD505-2E9C-101B-9397-08002B2CF9AE}" pid="3" name="MediaServiceImageTags">
    <vt:lpwstr/>
  </property>
</Properties>
</file>